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F0C8B40A-3F2C-4F77-AD61-FA7C035A29D3}" xr6:coauthVersionLast="47" xr6:coauthVersionMax="47" xr10:uidLastSave="{00000000-0000-0000-0000-000000000000}"/>
  <bookViews>
    <workbookView xWindow="-110" yWindow="-110" windowWidth="19420" windowHeight="10420" firstSheet="8" activeTab="8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Deltid juni 2024" sheetId="13" r:id="rId9"/>
    <sheet name="Deltid juni 2023" sheetId="15" r:id="rId10"/>
    <sheet name="Løntabel juni 2024" sheetId="16" state="hidden" r:id="rId11"/>
    <sheet name="Løntabel juni 2023" sheetId="14" state="hidden" r:id="rId12"/>
    <sheet name="Løntabel juni 2022" sheetId="11" state="hidden" r:id="rId13"/>
    <sheet name="Deltid oktober 2021" sheetId="9" state="hidden" r:id="rId14"/>
    <sheet name="Deltid juni 2022" sheetId="12" state="hidden" r:id="rId15"/>
    <sheet name="Deltid oktober 2020" sheetId="8" state="hidden" r:id="rId16"/>
  </sheets>
  <definedNames>
    <definedName name="Kommune" localSheetId="12">#REF!</definedName>
    <definedName name="Kommune" localSheetId="11">#REF!</definedName>
    <definedName name="Kommune" localSheetId="10">#REF!</definedName>
    <definedName name="Kommune" localSheetId="7">#REF!</definedName>
    <definedName name="Kommune">#REF!</definedName>
    <definedName name="Løntrin" localSheetId="10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6" i="13" l="1"/>
  <c r="C116" i="13"/>
  <c r="C24" i="13" l="1"/>
  <c r="D24" i="13"/>
  <c r="G24" i="13"/>
  <c r="E24" i="13"/>
  <c r="F24" i="13"/>
  <c r="G56" i="16"/>
  <c r="F58" i="16"/>
  <c r="E56" i="16"/>
  <c r="D56" i="16"/>
  <c r="C58" i="16"/>
  <c r="G53" i="16"/>
  <c r="F53" i="16"/>
  <c r="E51" i="16"/>
  <c r="E52" i="16" s="1"/>
  <c r="C51" i="16"/>
  <c r="G47" i="16"/>
  <c r="F49" i="16"/>
  <c r="E47" i="16"/>
  <c r="D47" i="16"/>
  <c r="C49" i="16"/>
  <c r="G45" i="16"/>
  <c r="F45" i="16"/>
  <c r="E45" i="16"/>
  <c r="D43" i="16"/>
  <c r="C43" i="16"/>
  <c r="G38" i="16"/>
  <c r="F40" i="16"/>
  <c r="E38" i="16"/>
  <c r="D38" i="16"/>
  <c r="C40" i="16"/>
  <c r="G35" i="16"/>
  <c r="F35" i="16"/>
  <c r="E35" i="16"/>
  <c r="D33" i="16"/>
  <c r="C33" i="16"/>
  <c r="G28" i="16"/>
  <c r="F30" i="16"/>
  <c r="E28" i="16"/>
  <c r="D28" i="16"/>
  <c r="C30" i="16"/>
  <c r="G25" i="16"/>
  <c r="F25" i="16"/>
  <c r="E25" i="16"/>
  <c r="D23" i="16"/>
  <c r="C23" i="16"/>
  <c r="F19" i="16"/>
  <c r="E17" i="16"/>
  <c r="D17" i="16"/>
  <c r="C19" i="16"/>
  <c r="D6" i="16"/>
  <c r="B110" i="15"/>
  <c r="E57" i="15" s="1"/>
  <c r="G63" i="15"/>
  <c r="G66" i="15" s="1"/>
  <c r="E63" i="15"/>
  <c r="E66" i="15" s="1"/>
  <c r="G58" i="15"/>
  <c r="G59" i="15" s="1"/>
  <c r="F58" i="15"/>
  <c r="F59" i="15" s="1"/>
  <c r="G57" i="15"/>
  <c r="G60" i="15" s="1"/>
  <c r="F57" i="15"/>
  <c r="F60" i="15" s="1"/>
  <c r="E52" i="15"/>
  <c r="E55" i="15" s="1"/>
  <c r="D52" i="15"/>
  <c r="C52" i="15"/>
  <c r="C55" i="15" s="1"/>
  <c r="F51" i="15"/>
  <c r="E51" i="15"/>
  <c r="G49" i="15"/>
  <c r="G50" i="15" s="1"/>
  <c r="C49" i="15"/>
  <c r="C50" i="15" s="1"/>
  <c r="G48" i="15"/>
  <c r="G51" i="15" s="1"/>
  <c r="F48" i="15"/>
  <c r="F49" i="15" s="1"/>
  <c r="F50" i="15" s="1"/>
  <c r="E48" i="15"/>
  <c r="E49" i="15" s="1"/>
  <c r="D48" i="15"/>
  <c r="D51" i="15" s="1"/>
  <c r="C48" i="15"/>
  <c r="C51" i="15" s="1"/>
  <c r="G44" i="15"/>
  <c r="G47" i="15" s="1"/>
  <c r="F44" i="15"/>
  <c r="F45" i="15" s="1"/>
  <c r="F46" i="15" s="1"/>
  <c r="E44" i="15"/>
  <c r="E47" i="15" s="1"/>
  <c r="D44" i="15"/>
  <c r="C44" i="15"/>
  <c r="C47" i="15" s="1"/>
  <c r="E42" i="15"/>
  <c r="C40" i="15"/>
  <c r="C41" i="15" s="1"/>
  <c r="G39" i="15"/>
  <c r="G42" i="15" s="1"/>
  <c r="F39" i="15"/>
  <c r="F40" i="15" s="1"/>
  <c r="F41" i="15" s="1"/>
  <c r="E39" i="15"/>
  <c r="E40" i="15" s="1"/>
  <c r="D39" i="15"/>
  <c r="D42" i="15" s="1"/>
  <c r="C39" i="15"/>
  <c r="C42" i="15" s="1"/>
  <c r="G34" i="15"/>
  <c r="G37" i="15" s="1"/>
  <c r="F34" i="15"/>
  <c r="F35" i="15" s="1"/>
  <c r="F36" i="15" s="1"/>
  <c r="E34" i="15"/>
  <c r="E37" i="15" s="1"/>
  <c r="D34" i="15"/>
  <c r="C34" i="15"/>
  <c r="C37" i="15" s="1"/>
  <c r="E32" i="15"/>
  <c r="C30" i="15"/>
  <c r="C31" i="15" s="1"/>
  <c r="G29" i="15"/>
  <c r="G32" i="15" s="1"/>
  <c r="F29" i="15"/>
  <c r="F30" i="15" s="1"/>
  <c r="F31" i="15" s="1"/>
  <c r="E29" i="15"/>
  <c r="E30" i="15" s="1"/>
  <c r="D29" i="15"/>
  <c r="D32" i="15" s="1"/>
  <c r="C29" i="15"/>
  <c r="C32" i="15" s="1"/>
  <c r="F27" i="15"/>
  <c r="C25" i="15"/>
  <c r="C26" i="15" s="1"/>
  <c r="G24" i="15"/>
  <c r="G27" i="15" s="1"/>
  <c r="F24" i="15"/>
  <c r="F25" i="15" s="1"/>
  <c r="F26" i="15" s="1"/>
  <c r="E24" i="15"/>
  <c r="E27" i="15" s="1"/>
  <c r="D24" i="15"/>
  <c r="C24" i="15"/>
  <c r="C27" i="15" s="1"/>
  <c r="E21" i="15"/>
  <c r="G18" i="15"/>
  <c r="G21" i="15" s="1"/>
  <c r="F18" i="15"/>
  <c r="F19" i="15" s="1"/>
  <c r="F20" i="15" s="1"/>
  <c r="E18" i="15"/>
  <c r="E19" i="15" s="1"/>
  <c r="D18" i="15"/>
  <c r="D21" i="15" s="1"/>
  <c r="C18" i="15"/>
  <c r="C21" i="15" s="1"/>
  <c r="D7" i="15"/>
  <c r="D6" i="15"/>
  <c r="D6" i="14"/>
  <c r="D6" i="13"/>
  <c r="B110" i="12"/>
  <c r="D7" i="12"/>
  <c r="E58" i="15" l="1"/>
  <c r="E59" i="15" s="1"/>
  <c r="E60" i="15"/>
  <c r="G35" i="15"/>
  <c r="G36" i="15" s="1"/>
  <c r="C45" i="15"/>
  <c r="C46" i="15" s="1"/>
  <c r="F52" i="15"/>
  <c r="F37" i="15"/>
  <c r="G45" i="15"/>
  <c r="G46" i="15" s="1"/>
  <c r="G52" i="15"/>
  <c r="C63" i="15"/>
  <c r="C53" i="15"/>
  <c r="C54" i="15" s="1"/>
  <c r="D63" i="15"/>
  <c r="D66" i="15" s="1"/>
  <c r="G25" i="15"/>
  <c r="G26" i="15" s="1"/>
  <c r="F47" i="15"/>
  <c r="G19" i="15"/>
  <c r="G20" i="15" s="1"/>
  <c r="F63" i="15"/>
  <c r="C35" i="15"/>
  <c r="C36" i="15" s="1"/>
  <c r="F21" i="15"/>
  <c r="G30" i="15"/>
  <c r="G31" i="15" s="1"/>
  <c r="C57" i="15"/>
  <c r="D57" i="15"/>
  <c r="D60" i="15" s="1"/>
  <c r="G64" i="15"/>
  <c r="G65" i="15" s="1"/>
  <c r="C19" i="15"/>
  <c r="C20" i="15" s="1"/>
  <c r="F32" i="15"/>
  <c r="G40" i="15"/>
  <c r="G41" i="15" s="1"/>
  <c r="F42" i="15"/>
  <c r="C18" i="13"/>
  <c r="C21" i="13" s="1"/>
  <c r="D40" i="16"/>
  <c r="E40" i="16"/>
  <c r="E30" i="16"/>
  <c r="F56" i="16"/>
  <c r="F57" i="16" s="1"/>
  <c r="D51" i="16"/>
  <c r="D52" i="16" s="1"/>
  <c r="D49" i="16"/>
  <c r="D19" i="16"/>
  <c r="F38" i="16"/>
  <c r="F39" i="16" s="1"/>
  <c r="G48" i="16"/>
  <c r="E19" i="16"/>
  <c r="D30" i="16"/>
  <c r="F47" i="16"/>
  <c r="F48" i="16" s="1"/>
  <c r="D24" i="16"/>
  <c r="C34" i="16"/>
  <c r="E49" i="16"/>
  <c r="C24" i="16"/>
  <c r="D34" i="16"/>
  <c r="C44" i="16"/>
  <c r="E53" i="16"/>
  <c r="D58" i="16"/>
  <c r="F17" i="16"/>
  <c r="F18" i="16" s="1"/>
  <c r="G29" i="16"/>
  <c r="D44" i="16"/>
  <c r="C52" i="16"/>
  <c r="E58" i="16"/>
  <c r="G57" i="16"/>
  <c r="G17" i="16"/>
  <c r="G18" i="16" s="1"/>
  <c r="F28" i="16"/>
  <c r="F29" i="16" s="1"/>
  <c r="G39" i="16"/>
  <c r="F54" i="13"/>
  <c r="F57" i="13" s="1"/>
  <c r="E18" i="13"/>
  <c r="E21" i="13" s="1"/>
  <c r="C35" i="13"/>
  <c r="C38" i="13" s="1"/>
  <c r="F40" i="13"/>
  <c r="F43" i="13" s="1"/>
  <c r="D50" i="13"/>
  <c r="D53" i="13" s="1"/>
  <c r="G54" i="13"/>
  <c r="G55" i="13" s="1"/>
  <c r="G56" i="13" s="1"/>
  <c r="E63" i="13"/>
  <c r="E64" i="13" s="1"/>
  <c r="E65" i="13" s="1"/>
  <c r="F18" i="13"/>
  <c r="F19" i="13" s="1"/>
  <c r="F20" i="13" s="1"/>
  <c r="D35" i="13"/>
  <c r="D36" i="13" s="1"/>
  <c r="D37" i="13" s="1"/>
  <c r="G40" i="13"/>
  <c r="G43" i="13" s="1"/>
  <c r="E50" i="13"/>
  <c r="E53" i="13" s="1"/>
  <c r="C58" i="13"/>
  <c r="C61" i="13" s="1"/>
  <c r="F63" i="13"/>
  <c r="F64" i="13" s="1"/>
  <c r="F65" i="13" s="1"/>
  <c r="F30" i="13"/>
  <c r="F33" i="13" s="1"/>
  <c r="G30" i="13"/>
  <c r="G33" i="13" s="1"/>
  <c r="C45" i="13"/>
  <c r="C48" i="13" s="1"/>
  <c r="G63" i="13"/>
  <c r="G66" i="13" s="1"/>
  <c r="C30" i="13"/>
  <c r="C33" i="13" s="1"/>
  <c r="F35" i="13"/>
  <c r="F36" i="13" s="1"/>
  <c r="F37" i="13" s="1"/>
  <c r="D45" i="13"/>
  <c r="D46" i="13" s="1"/>
  <c r="D47" i="13" s="1"/>
  <c r="G50" i="13"/>
  <c r="G51" i="13" s="1"/>
  <c r="G52" i="13" s="1"/>
  <c r="E58" i="13"/>
  <c r="E59" i="13" s="1"/>
  <c r="E60" i="13" s="1"/>
  <c r="D63" i="13"/>
  <c r="D64" i="13" s="1"/>
  <c r="D65" i="13" s="1"/>
  <c r="G18" i="13"/>
  <c r="G19" i="13" s="1"/>
  <c r="G20" i="13" s="1"/>
  <c r="D58" i="13"/>
  <c r="D61" i="13" s="1"/>
  <c r="D30" i="13"/>
  <c r="D33" i="13" s="1"/>
  <c r="G35" i="13"/>
  <c r="G36" i="13" s="1"/>
  <c r="G37" i="13" s="1"/>
  <c r="E45" i="13"/>
  <c r="E46" i="13" s="1"/>
  <c r="E47" i="13" s="1"/>
  <c r="C54" i="13"/>
  <c r="C57" i="13" s="1"/>
  <c r="F58" i="13"/>
  <c r="F59" i="13" s="1"/>
  <c r="F60" i="13" s="1"/>
  <c r="D18" i="13"/>
  <c r="D21" i="13" s="1"/>
  <c r="C50" i="13"/>
  <c r="C51" i="13" s="1"/>
  <c r="C52" i="13" s="1"/>
  <c r="E35" i="13"/>
  <c r="E38" i="13" s="1"/>
  <c r="F50" i="13"/>
  <c r="F53" i="13" s="1"/>
  <c r="E30" i="13"/>
  <c r="E33" i="13" s="1"/>
  <c r="C40" i="13"/>
  <c r="C41" i="13" s="1"/>
  <c r="C42" i="13" s="1"/>
  <c r="F45" i="13"/>
  <c r="F46" i="13" s="1"/>
  <c r="F47" i="13" s="1"/>
  <c r="D54" i="13"/>
  <c r="D57" i="13" s="1"/>
  <c r="G58" i="13"/>
  <c r="G61" i="13" s="1"/>
  <c r="D40" i="13"/>
  <c r="D41" i="13" s="1"/>
  <c r="D42" i="13" s="1"/>
  <c r="G45" i="13"/>
  <c r="G46" i="13" s="1"/>
  <c r="G47" i="13" s="1"/>
  <c r="E54" i="13"/>
  <c r="E57" i="13" s="1"/>
  <c r="C63" i="13"/>
  <c r="C64" i="13" s="1"/>
  <c r="C65" i="13" s="1"/>
  <c r="E40" i="13"/>
  <c r="E41" i="13" s="1"/>
  <c r="E42" i="13" s="1"/>
  <c r="D18" i="16"/>
  <c r="G19" i="16"/>
  <c r="E23" i="16"/>
  <c r="E24" i="16" s="1"/>
  <c r="C25" i="16"/>
  <c r="D29" i="16"/>
  <c r="G30" i="16"/>
  <c r="E33" i="16"/>
  <c r="E34" i="16" s="1"/>
  <c r="C35" i="16"/>
  <c r="D39" i="16"/>
  <c r="G40" i="16"/>
  <c r="E43" i="16"/>
  <c r="E44" i="16" s="1"/>
  <c r="C45" i="16"/>
  <c r="D48" i="16"/>
  <c r="G49" i="16"/>
  <c r="C53" i="16"/>
  <c r="D57" i="16"/>
  <c r="G58" i="16"/>
  <c r="E18" i="16"/>
  <c r="F23" i="16"/>
  <c r="F24" i="16" s="1"/>
  <c r="D25" i="16"/>
  <c r="E29" i="16"/>
  <c r="F33" i="16"/>
  <c r="F34" i="16" s="1"/>
  <c r="D35" i="16"/>
  <c r="E39" i="16"/>
  <c r="F43" i="16"/>
  <c r="F44" i="16" s="1"/>
  <c r="D45" i="16"/>
  <c r="E48" i="16"/>
  <c r="F51" i="16"/>
  <c r="F52" i="16" s="1"/>
  <c r="D53" i="16"/>
  <c r="E57" i="16"/>
  <c r="C17" i="16"/>
  <c r="C18" i="16" s="1"/>
  <c r="G23" i="16"/>
  <c r="G24" i="16" s="1"/>
  <c r="C28" i="16"/>
  <c r="C29" i="16" s="1"/>
  <c r="G33" i="16"/>
  <c r="G34" i="16" s="1"/>
  <c r="C38" i="16"/>
  <c r="C39" i="16" s="1"/>
  <c r="G43" i="16"/>
  <c r="G44" i="16" s="1"/>
  <c r="C47" i="16"/>
  <c r="C48" i="16" s="1"/>
  <c r="G51" i="16"/>
  <c r="G52" i="16" s="1"/>
  <c r="C56" i="16"/>
  <c r="C57" i="16" s="1"/>
  <c r="D46" i="15"/>
  <c r="E46" i="15"/>
  <c r="E54" i="15"/>
  <c r="D26" i="15"/>
  <c r="E26" i="15"/>
  <c r="D65" i="15"/>
  <c r="D35" i="15"/>
  <c r="D36" i="15" s="1"/>
  <c r="D45" i="15"/>
  <c r="E25" i="15"/>
  <c r="E35" i="15"/>
  <c r="E36" i="15" s="1"/>
  <c r="E45" i="15"/>
  <c r="E53" i="15"/>
  <c r="E64" i="15"/>
  <c r="E65" i="15" s="1"/>
  <c r="D25" i="15"/>
  <c r="D53" i="15"/>
  <c r="D54" i="15" s="1"/>
  <c r="D64" i="15"/>
  <c r="E20" i="15"/>
  <c r="D27" i="15"/>
  <c r="E31" i="15"/>
  <c r="D37" i="15"/>
  <c r="E41" i="15"/>
  <c r="D47" i="15"/>
  <c r="E50" i="15"/>
  <c r="D55" i="15"/>
  <c r="D30" i="15"/>
  <c r="D31" i="15" s="1"/>
  <c r="D49" i="15"/>
  <c r="D50" i="15" s="1"/>
  <c r="D19" i="15"/>
  <c r="D20" i="15" s="1"/>
  <c r="D40" i="15"/>
  <c r="D41" i="15" s="1"/>
  <c r="D58" i="15"/>
  <c r="D59" i="15" s="1"/>
  <c r="F64" i="15" l="1"/>
  <c r="F65" i="15" s="1"/>
  <c r="F66" i="15"/>
  <c r="G55" i="15"/>
  <c r="G53" i="15"/>
  <c r="G54" i="15" s="1"/>
  <c r="F53" i="15"/>
  <c r="F54" i="15" s="1"/>
  <c r="F55" i="15"/>
  <c r="C66" i="15"/>
  <c r="C64" i="15"/>
  <c r="C65" i="15" s="1"/>
  <c r="C60" i="15"/>
  <c r="C58" i="15"/>
  <c r="C59" i="15" s="1"/>
  <c r="G21" i="13"/>
  <c r="G25" i="13"/>
  <c r="G26" i="13" s="1"/>
  <c r="G27" i="13"/>
  <c r="D27" i="13"/>
  <c r="D25" i="13"/>
  <c r="D26" i="13" s="1"/>
  <c r="E25" i="13"/>
  <c r="E26" i="13" s="1"/>
  <c r="E27" i="13"/>
  <c r="F27" i="13"/>
  <c r="F25" i="13"/>
  <c r="F26" i="13" s="1"/>
  <c r="E48" i="13"/>
  <c r="E66" i="13"/>
  <c r="G38" i="13"/>
  <c r="F66" i="13"/>
  <c r="C59" i="13"/>
  <c r="C60" i="13" s="1"/>
  <c r="E36" i="13"/>
  <c r="E37" i="13" s="1"/>
  <c r="F41" i="13"/>
  <c r="F42" i="13" s="1"/>
  <c r="D43" i="13"/>
  <c r="D48" i="13"/>
  <c r="D38" i="13"/>
  <c r="E51" i="13"/>
  <c r="E52" i="13" s="1"/>
  <c r="D19" i="13"/>
  <c r="D20" i="13" s="1"/>
  <c r="D31" i="13"/>
  <c r="D32" i="13" s="1"/>
  <c r="C19" i="13"/>
  <c r="C20" i="13" s="1"/>
  <c r="C36" i="13"/>
  <c r="C37" i="13" s="1"/>
  <c r="F38" i="13"/>
  <c r="G59" i="13"/>
  <c r="G60" i="13" s="1"/>
  <c r="C53" i="13"/>
  <c r="G41" i="13"/>
  <c r="G42" i="13" s="1"/>
  <c r="E43" i="13"/>
  <c r="D51" i="13"/>
  <c r="D52" i="13" s="1"/>
  <c r="G53" i="13"/>
  <c r="G48" i="13"/>
  <c r="F51" i="13"/>
  <c r="F52" i="13" s="1"/>
  <c r="E19" i="13"/>
  <c r="E20" i="13" s="1"/>
  <c r="D59" i="13"/>
  <c r="D60" i="13" s="1"/>
  <c r="G57" i="13"/>
  <c r="D55" i="13"/>
  <c r="D56" i="13" s="1"/>
  <c r="C31" i="13"/>
  <c r="C32" i="13" s="1"/>
  <c r="G64" i="13"/>
  <c r="G65" i="13" s="1"/>
  <c r="F55" i="13"/>
  <c r="F56" i="13" s="1"/>
  <c r="F21" i="13"/>
  <c r="F61" i="13"/>
  <c r="C46" i="13"/>
  <c r="C47" i="13" s="1"/>
  <c r="G31" i="13"/>
  <c r="G32" i="13" s="1"/>
  <c r="D66" i="13"/>
  <c r="E61" i="13"/>
  <c r="E55" i="13"/>
  <c r="E56" i="13" s="1"/>
  <c r="C66" i="13"/>
  <c r="C55" i="13"/>
  <c r="C56" i="13" s="1"/>
  <c r="F48" i="13"/>
  <c r="F31" i="13"/>
  <c r="F32" i="13" s="1"/>
  <c r="E31" i="13"/>
  <c r="E32" i="13" s="1"/>
  <c r="C43" i="13"/>
  <c r="B110" i="9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  <c r="C25" i="13" l="1"/>
  <c r="C26" i="13" s="1"/>
  <c r="C27" i="13"/>
</calcChain>
</file>

<file path=xl/sharedStrings.xml><?xml version="1.0" encoding="utf-8"?>
<sst xmlns="http://schemas.openxmlformats.org/spreadsheetml/2006/main" count="1867" uniqueCount="112">
  <si>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</si>
  <si>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</si>
  <si>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</si>
  <si>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</si>
  <si>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</si>
  <si>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</si>
  <si>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</si>
  <si>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</si>
  <si>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</si>
  <si>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</si>
  <si>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</si>
  <si>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</si>
  <si>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</si>
  <si>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</si>
  <si>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</si>
  <si>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</si>
  <si>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</si>
  <si>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</si>
  <si>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</si>
  <si>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</si>
  <si>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</si>
  <si>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</si>
  <si>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</si>
  <si>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</si>
  <si>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</si>
  <si>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</si>
  <si>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</si>
  <si>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</si>
  <si>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</si>
  <si>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</si>
  <si>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</si>
  <si>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</si>
  <si>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</si>
  <si>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</si>
  <si>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</si>
  <si>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</si>
  <si>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</si>
  <si>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</si>
  <si>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</si>
  <si>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</si>
  <si>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</si>
  <si>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</si>
  <si>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</si>
  <si>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</si>
  <si>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</si>
  <si>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</si>
  <si>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</si>
  <si>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</si>
  <si>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</si>
  <si>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</si>
  <si>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</si>
  <si>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</si>
  <si>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</si>
  <si>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</si>
  <si>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</si>
  <si>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</si>
  <si>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</si>
  <si>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</si>
  <si>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</si>
  <si>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</si>
  <si>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</si>
  <si>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</si>
  <si>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</si>
  <si>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</si>
  <si>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</si>
  <si>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</si>
  <si>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</si>
  <si>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</si>
  <si>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</si>
  <si>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</si>
  <si>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</si>
  <si>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</si>
  <si>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</si>
  <si>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</si>
  <si>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</si>
  <si>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</si>
  <si>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</si>
  <si>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</si>
  <si>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</si>
  <si>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</si>
  <si>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</si>
  <si>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</si>
  <si>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</si>
  <si>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</si>
  <si>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</si>
  <si>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</si>
  <si>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</si>
  <si>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</si>
  <si>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</si>
  <si>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</si>
  <si>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</si>
  <si>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</si>
  <si>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</si>
  <si>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</si>
  <si>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</si>
  <si>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</si>
  <si>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</si>
  <si>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</si>
  <si>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</si>
  <si>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</si>
  <si>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</si>
  <si>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</si>
  <si>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</si>
  <si>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</si>
  <si>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</si>
  <si>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</si>
  <si>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</si>
  <si>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</si>
  <si>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</si>
  <si>
    <t>Løn gældende pr. 1. juni 2024</t>
  </si>
  <si>
    <t>Eventuelle personlige tillæg skal også reguleres pr. 1. juni 2024:</t>
  </si>
  <si>
    <t>Aftalte reguleringer juni 24 (1. juni 2024):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</si>
</sst>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  <numFmt numFmtId="170" formatCode="0.0000000%"/>
    <numFmt numFmtId="171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70" fontId="6" fillId="0" borderId="0" xfId="2" applyNumberFormat="1" applyFont="1"/>
    <xf numFmtId="171" fontId="3" fillId="0" borderId="0" xfId="0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E2D-91F3-4C6E-9371-97F797CAEEB3}">
  <dimension ref="A1:U113"/>
  <sheetViews>
    <sheetView topLeftCell="A78" workbookViewId="0">
      <selection activeCell="B140" sqref="B14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106</v>
      </c>
    </row>
    <row r="4" spans="1:18" ht="13" thickBot="1" x14ac:dyDescent="0.3">
      <c r="A4" s="12" t="s">
        <v>107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f>B72</f>
        <v>1.3899999999999999E-2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5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5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5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5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5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" thickBot="1" x14ac:dyDescent="0.3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5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2" t="s">
        <v>99</v>
      </c>
      <c r="I39" s="53"/>
      <c r="J39" s="54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5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5"/>
      <c r="I40" s="56"/>
      <c r="J40" s="57"/>
      <c r="L40" s="2" t="s">
        <v>64</v>
      </c>
      <c r="N40" s="17"/>
      <c r="P40" s="17"/>
      <c r="Q40" s="17"/>
      <c r="R40" s="17"/>
      <c r="S40" s="17"/>
      <c r="T40" s="17"/>
    </row>
    <row r="41" spans="1:20" x14ac:dyDescent="0.25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5"/>
      <c r="I41" s="56"/>
      <c r="J41" s="57"/>
      <c r="N41" s="17"/>
      <c r="P41" s="17"/>
      <c r="Q41" s="17"/>
      <c r="R41" s="17"/>
      <c r="S41" s="17"/>
      <c r="T41" s="17"/>
    </row>
    <row r="42" spans="1:20" ht="13" thickBot="1" x14ac:dyDescent="0.3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8"/>
      <c r="I42" s="59"/>
      <c r="J42" s="60"/>
      <c r="N42" s="17"/>
      <c r="P42" s="17"/>
      <c r="Q42" s="17"/>
      <c r="R42" s="17"/>
      <c r="S42" s="17"/>
      <c r="T42" s="17"/>
    </row>
    <row r="43" spans="1:20" x14ac:dyDescent="0.25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5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5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5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5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5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5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5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5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5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5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5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ht="13" x14ac:dyDescent="0.3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ht="13" x14ac:dyDescent="0.3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5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5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5">
      <c r="A67" s="2"/>
      <c r="E67" s="9"/>
      <c r="P67" s="17"/>
      <c r="Q67" s="17"/>
      <c r="R67" s="17"/>
      <c r="S67" s="17"/>
      <c r="T67" s="17"/>
    </row>
    <row r="68" spans="1:20" x14ac:dyDescent="0.25">
      <c r="P68" s="17"/>
      <c r="Q68" s="17"/>
      <c r="R68" s="17"/>
      <c r="S68" s="17"/>
      <c r="T68" s="17"/>
    </row>
    <row r="70" spans="1:20" ht="13" x14ac:dyDescent="0.3">
      <c r="A70" s="22" t="s">
        <v>108</v>
      </c>
    </row>
    <row r="71" spans="1:20" x14ac:dyDescent="0.25">
      <c r="A71" s="12" t="s">
        <v>95</v>
      </c>
    </row>
    <row r="72" spans="1:20" x14ac:dyDescent="0.25">
      <c r="A72" s="12" t="s">
        <v>69</v>
      </c>
      <c r="B72" s="17">
        <v>1.3899999999999999E-2</v>
      </c>
    </row>
    <row r="74" spans="1:20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95C6-9ADF-4DAB-97DB-1218060303A6}">
  <dimension ref="A1:X237"/>
  <sheetViews>
    <sheetView topLeftCell="A18" workbookViewId="0">
      <selection activeCell="A59" sqref="A59:G65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109</v>
      </c>
    </row>
    <row r="3" spans="1:20" x14ac:dyDescent="0.25">
      <c r="F3" s="2"/>
    </row>
    <row r="4" spans="1:20" ht="13" thickBot="1" x14ac:dyDescent="0.3">
      <c r="A4" s="12" t="s">
        <v>110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>
        <v>30349.497734535173</v>
      </c>
      <c r="P16" s="17">
        <v>30831.412512977589</v>
      </c>
      <c r="Q16" s="17">
        <v>31164.675553063797</v>
      </c>
      <c r="R16" s="17">
        <v>31646.397792111784</v>
      </c>
      <c r="S16" s="17">
        <v>31979.943978366278</v>
      </c>
      <c r="T16" s="7"/>
    </row>
    <row r="17" spans="1:24" x14ac:dyDescent="0.25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30846.624933801548</v>
      </c>
      <c r="D22" s="6">
        <v>31311.77609951609</v>
      </c>
      <c r="E22" s="6">
        <v>31633.86341389584</v>
      </c>
      <c r="F22" s="6">
        <v>32099.014579610379</v>
      </c>
      <c r="G22" s="6">
        <v>32420.977040814265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48"/>
      <c r="I24" s="2" t="s">
        <v>98</v>
      </c>
      <c r="K24" s="2"/>
      <c r="L24" s="2" t="s">
        <v>65</v>
      </c>
      <c r="N24" s="32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48"/>
      <c r="I25" s="2" t="s">
        <v>45</v>
      </c>
      <c r="K25" s="12" t="s">
        <v>46</v>
      </c>
      <c r="L25" s="12" t="s">
        <v>47</v>
      </c>
      <c r="N25" s="32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48"/>
      <c r="I26" s="2" t="s">
        <v>48</v>
      </c>
      <c r="K26" s="12" t="s">
        <v>49</v>
      </c>
      <c r="L26" s="12" t="s">
        <v>50</v>
      </c>
      <c r="N26" s="32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31343.79709000939</v>
      </c>
      <c r="D27" s="6">
        <v>31794.388485958829</v>
      </c>
      <c r="E27" s="6">
        <v>32106.301028861628</v>
      </c>
      <c r="F27" s="6">
        <v>32557.12812550009</v>
      </c>
      <c r="G27" s="6">
        <v>32869.028156249478</v>
      </c>
      <c r="H27" s="48"/>
      <c r="I27" s="2" t="s">
        <v>51</v>
      </c>
      <c r="L27" s="12" t="s">
        <v>52</v>
      </c>
      <c r="N27" s="32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48"/>
      <c r="I28" s="11" t="s">
        <v>53</v>
      </c>
      <c r="L28" s="12" t="s">
        <v>54</v>
      </c>
      <c r="N28" s="32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48"/>
      <c r="I29" s="11"/>
      <c r="L29" s="2" t="s">
        <v>56</v>
      </c>
      <c r="N29" s="32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48"/>
      <c r="I30" s="11" t="s">
        <v>55</v>
      </c>
      <c r="L30" s="2" t="s">
        <v>66</v>
      </c>
      <c r="N30" s="32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48"/>
      <c r="I31" s="11" t="s">
        <v>57</v>
      </c>
      <c r="L31" s="12" t="s">
        <v>58</v>
      </c>
      <c r="N31" s="32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31852.404376483591</v>
      </c>
      <c r="D32" s="6">
        <v>32287.622020949773</v>
      </c>
      <c r="E32" s="6">
        <v>32588.771279604218</v>
      </c>
      <c r="F32" s="6">
        <v>33023.894742497541</v>
      </c>
      <c r="G32" s="6">
        <v>33325.054849478212</v>
      </c>
      <c r="H32" s="48"/>
      <c r="I32" s="17"/>
      <c r="J32" s="17"/>
      <c r="K32" s="17"/>
      <c r="L32" s="12" t="s">
        <v>59</v>
      </c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48"/>
      <c r="L33" s="12" t="s">
        <v>60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48"/>
      <c r="L34" s="12" t="s">
        <v>61</v>
      </c>
      <c r="N34" s="32"/>
      <c r="O34" s="17"/>
      <c r="P34" s="17"/>
      <c r="Q34" s="17"/>
      <c r="R34" s="17"/>
      <c r="S34" s="17"/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48"/>
      <c r="L35" s="12" t="s">
        <v>103</v>
      </c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L36" s="12" t="s">
        <v>104</v>
      </c>
      <c r="N36" s="32"/>
      <c r="O36" s="17"/>
      <c r="P36" s="17"/>
      <c r="Q36" s="17"/>
      <c r="R36" s="17"/>
      <c r="S36" s="17"/>
    </row>
    <row r="37" spans="1:24" ht="12.75" customHeight="1" x14ac:dyDescent="0.25">
      <c r="A37" s="37">
        <v>27</v>
      </c>
      <c r="B37" s="38" t="s">
        <v>10</v>
      </c>
      <c r="C37" s="6">
        <v>32372.675503457947</v>
      </c>
      <c r="D37" s="6">
        <v>32791.140950391222</v>
      </c>
      <c r="E37" s="6">
        <v>33080.747817866286</v>
      </c>
      <c r="F37" s="6">
        <v>33499.213264799546</v>
      </c>
      <c r="G37" s="6">
        <v>33788.820132274624</v>
      </c>
      <c r="H37" s="52" t="s">
        <v>99</v>
      </c>
      <c r="I37" s="53"/>
      <c r="J37" s="54"/>
      <c r="K37" s="17"/>
      <c r="L37" s="12" t="s">
        <v>63</v>
      </c>
      <c r="N37" s="32"/>
      <c r="O37" s="17"/>
      <c r="P37" s="17"/>
      <c r="Q37" s="17"/>
      <c r="R37" s="17"/>
      <c r="S37" s="17"/>
    </row>
    <row r="38" spans="1:24" x14ac:dyDescent="0.25">
      <c r="A38" s="40"/>
      <c r="B38" s="2" t="s">
        <v>16</v>
      </c>
      <c r="C38" s="45">
        <f>C37*$D$9</f>
        <v>1780.497152690187</v>
      </c>
      <c r="D38" s="45">
        <f t="shared" ref="D38:G38" si="4">D37*$D$9</f>
        <v>1803.5127522715172</v>
      </c>
      <c r="E38" s="45">
        <f t="shared" si="4"/>
        <v>1819.4411299826456</v>
      </c>
      <c r="F38" s="45">
        <f t="shared" si="4"/>
        <v>1842.4567295639749</v>
      </c>
      <c r="G38" s="45">
        <f t="shared" si="4"/>
        <v>1858.3851072751042</v>
      </c>
      <c r="H38" s="55"/>
      <c r="I38" s="56"/>
      <c r="J38" s="57"/>
      <c r="L38" s="2" t="s">
        <v>64</v>
      </c>
      <c r="N38" s="32"/>
      <c r="O38" s="17"/>
      <c r="P38" s="17"/>
      <c r="Q38" s="17"/>
      <c r="R38" s="17"/>
      <c r="S38" s="17"/>
    </row>
    <row r="39" spans="1:24" x14ac:dyDescent="0.25">
      <c r="A39" s="40"/>
      <c r="B39" s="2" t="s">
        <v>22</v>
      </c>
      <c r="C39" s="45">
        <f>C37-C38</f>
        <v>30592.178350767761</v>
      </c>
      <c r="D39" s="45">
        <f>D37-D38</f>
        <v>30987.628198119706</v>
      </c>
      <c r="E39" s="45">
        <f>E37-E38</f>
        <v>31261.30668788364</v>
      </c>
      <c r="F39" s="45">
        <f>F37-F38</f>
        <v>31656.75653523557</v>
      </c>
      <c r="G39" s="45">
        <f>G37-G38</f>
        <v>31930.435024999519</v>
      </c>
      <c r="H39" s="55"/>
      <c r="I39" s="56"/>
      <c r="J39" s="57"/>
      <c r="N39" s="32"/>
      <c r="O39" s="17"/>
      <c r="P39" s="17"/>
      <c r="Q39" s="17"/>
      <c r="R39" s="17"/>
      <c r="S39" s="17"/>
    </row>
    <row r="40" spans="1:24" ht="13" thickBot="1" x14ac:dyDescent="0.3">
      <c r="A40" s="42"/>
      <c r="B40" s="43" t="s">
        <v>27</v>
      </c>
      <c r="C40" s="46">
        <f>C37*$D$10</f>
        <v>3560.994305380374</v>
      </c>
      <c r="D40" s="46">
        <f>D37*$D$10</f>
        <v>3607.0255045430345</v>
      </c>
      <c r="E40" s="46">
        <f>E37*$D$10</f>
        <v>3638.8822599652913</v>
      </c>
      <c r="F40" s="46">
        <f>F37*$D$10</f>
        <v>3684.9134591279499</v>
      </c>
      <c r="G40" s="46">
        <f>G37*$D$10</f>
        <v>3716.7702145502085</v>
      </c>
      <c r="H40" s="58"/>
      <c r="I40" s="59"/>
      <c r="J40" s="60"/>
      <c r="K40" s="18"/>
      <c r="M40" s="18"/>
      <c r="N40" s="32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32904.396974777133</v>
      </c>
      <c r="D42" s="6">
        <v>33305.059782433818</v>
      </c>
      <c r="E42" s="6">
        <v>33582.417488527106</v>
      </c>
      <c r="F42" s="6">
        <v>33983.080296183791</v>
      </c>
      <c r="G42" s="6">
        <v>34260.332972377961</v>
      </c>
      <c r="H42" s="17"/>
      <c r="I42" s="34"/>
      <c r="J42" s="34"/>
      <c r="K42" s="34"/>
      <c r="L42" s="35"/>
      <c r="M42" s="17"/>
      <c r="N42" s="32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17"/>
      <c r="I43" s="36"/>
      <c r="J43" s="36"/>
      <c r="K43" s="36"/>
      <c r="L43" s="36"/>
      <c r="N43" s="32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17"/>
      <c r="N44" s="32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17"/>
      <c r="N45" s="32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33448.136762505987</v>
      </c>
      <c r="D46" s="6">
        <v>33829.841673372044</v>
      </c>
      <c r="E46" s="6">
        <v>34094.031255863527</v>
      </c>
      <c r="F46" s="6">
        <v>34475.631136830474</v>
      </c>
      <c r="G46" s="6">
        <v>34739.925749221089</v>
      </c>
      <c r="H46" s="17"/>
      <c r="I46" s="18"/>
      <c r="J46" s="18"/>
      <c r="K46" s="18"/>
      <c r="L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17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17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17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34003.660095682986</v>
      </c>
      <c r="D50" s="6">
        <v>34365.034653060255</v>
      </c>
      <c r="E50" s="6">
        <v>34615.347160130907</v>
      </c>
      <c r="F50" s="6">
        <v>34976.715656780427</v>
      </c>
      <c r="G50" s="6">
        <v>35226.923133951961</v>
      </c>
      <c r="H50" s="17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17"/>
      <c r="N51" s="32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17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17"/>
      <c r="N53" s="32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7"/>
      <c r="N54" s="32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34571.77288073473</v>
      </c>
      <c r="D55" s="6">
        <v>34911.767792913946</v>
      </c>
      <c r="E55" s="6">
        <v>35147.061024410861</v>
      </c>
      <c r="F55" s="6">
        <v>35487.05593659007</v>
      </c>
      <c r="G55" s="6">
        <v>35722.349168086985</v>
      </c>
      <c r="H55" s="17"/>
      <c r="N55" s="32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17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17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17"/>
      <c r="N58" s="32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17"/>
      <c r="P59" s="17"/>
      <c r="Q59" s="17"/>
      <c r="R59" s="17"/>
      <c r="S59" s="17"/>
    </row>
    <row r="60" spans="1:19" ht="13" x14ac:dyDescent="0.3">
      <c r="A60" s="2"/>
      <c r="B60" s="1"/>
      <c r="C60" s="2"/>
      <c r="D60" s="2"/>
      <c r="E60" s="2"/>
      <c r="F60" s="2"/>
      <c r="G60" s="2"/>
      <c r="H60" s="18"/>
      <c r="N60" s="32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32"/>
      <c r="O61" s="17"/>
      <c r="P61" s="17"/>
      <c r="Q61" s="17"/>
      <c r="R61" s="17"/>
      <c r="S61" s="17"/>
    </row>
    <row r="62" spans="1:19" x14ac:dyDescent="0.25">
      <c r="A62" s="2"/>
      <c r="B62" s="2"/>
      <c r="C62" s="14"/>
      <c r="D62" s="14"/>
      <c r="E62" s="14"/>
      <c r="F62" s="14"/>
      <c r="G62" s="14"/>
      <c r="H62" s="18"/>
      <c r="N62" s="32"/>
      <c r="O62" s="17"/>
      <c r="P62" s="17"/>
      <c r="Q62" s="17"/>
      <c r="R62" s="17"/>
      <c r="S62" s="17"/>
    </row>
    <row r="63" spans="1:19" x14ac:dyDescent="0.25">
      <c r="A63" s="2"/>
      <c r="B63" s="2"/>
      <c r="C63" s="14"/>
      <c r="D63" s="14"/>
      <c r="E63" s="14"/>
      <c r="F63" s="14"/>
      <c r="G63" s="14"/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/>
      <c r="C64" s="14"/>
      <c r="D64" s="14"/>
      <c r="E64" s="14"/>
      <c r="F64" s="14"/>
      <c r="G64" s="14"/>
      <c r="H64" s="18"/>
      <c r="N64" s="32"/>
      <c r="O64" s="17"/>
      <c r="P64" s="17"/>
      <c r="Q64" s="17"/>
      <c r="R64" s="17"/>
      <c r="S64" s="17"/>
    </row>
    <row r="65" spans="1:18" x14ac:dyDescent="0.25">
      <c r="A65" s="2"/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111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5.5100000000000003E-2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D272C05-2852-4B8A-B093-6A9CEBFFB08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22" workbookViewId="0">
      <selection activeCell="F66" sqref="F6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106</v>
      </c>
    </row>
    <row r="3" spans="1:20" x14ac:dyDescent="0.25">
      <c r="F3" s="2"/>
    </row>
    <row r="4" spans="1:20" ht="13" thickBot="1" x14ac:dyDescent="0.3">
      <c r="A4" s="12" t="s">
        <v>107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105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101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32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100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32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1.816406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97</v>
      </c>
    </row>
    <row r="4" spans="1:18" ht="13" thickBot="1" x14ac:dyDescent="0.3">
      <c r="A4" s="12" t="s">
        <v>93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0.02</v>
      </c>
    </row>
    <row r="8" spans="1:18" ht="13" thickBot="1" x14ac:dyDescent="0.3"/>
    <row r="9" spans="1:18" ht="13" thickBot="1" x14ac:dyDescent="0.3">
      <c r="A9" s="12" t="s">
        <v>83</v>
      </c>
      <c r="D9" s="27">
        <v>25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0" ht="13" x14ac:dyDescent="0.3">
      <c r="A17" s="2"/>
      <c r="B17" s="1" t="s">
        <v>9</v>
      </c>
      <c r="C17" s="2"/>
      <c r="D17" s="2"/>
      <c r="E17" s="2"/>
      <c r="F17" s="2"/>
      <c r="G17" s="2"/>
    </row>
    <row r="18" spans="1:20" ht="13" x14ac:dyDescent="0.3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5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5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5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5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5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5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5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5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5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5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5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5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5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5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5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" thickBot="1" x14ac:dyDescent="0.3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5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2" t="s">
        <v>99</v>
      </c>
      <c r="I39" s="53"/>
      <c r="J39" s="54"/>
      <c r="L39" s="12" t="s">
        <v>64</v>
      </c>
      <c r="O39" s="17"/>
      <c r="P39" s="17"/>
      <c r="Q39" s="17"/>
      <c r="R39" s="17"/>
      <c r="S39" s="17"/>
    </row>
    <row r="40" spans="1:19" x14ac:dyDescent="0.25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5"/>
      <c r="I40" s="56"/>
      <c r="J40" s="57"/>
      <c r="L40" s="2" t="s">
        <v>65</v>
      </c>
      <c r="O40" s="17"/>
      <c r="P40" s="17"/>
      <c r="Q40" s="17"/>
      <c r="R40" s="17"/>
      <c r="S40" s="17"/>
    </row>
    <row r="41" spans="1:19" x14ac:dyDescent="0.25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5"/>
      <c r="I41" s="56"/>
      <c r="J41" s="57"/>
      <c r="L41" s="12" t="s">
        <v>66</v>
      </c>
      <c r="O41" s="17"/>
      <c r="P41" s="17"/>
      <c r="Q41" s="17"/>
      <c r="R41" s="17"/>
      <c r="S41" s="17"/>
    </row>
    <row r="42" spans="1:19" ht="13" thickBot="1" x14ac:dyDescent="0.3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8"/>
      <c r="I42" s="59"/>
      <c r="J42" s="60"/>
      <c r="O42" s="17"/>
      <c r="P42" s="17"/>
      <c r="Q42" s="17"/>
      <c r="R42" s="17"/>
      <c r="S42" s="17"/>
    </row>
    <row r="43" spans="1:19" x14ac:dyDescent="0.25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5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5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5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5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5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5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5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5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5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5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ht="13" x14ac:dyDescent="0.3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ht="13" x14ac:dyDescent="0.3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5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5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5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5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5">
      <c r="A67" s="2"/>
      <c r="E67" s="9"/>
    </row>
    <row r="70" spans="1:19" ht="13" x14ac:dyDescent="0.3">
      <c r="A70" s="22" t="s">
        <v>94</v>
      </c>
    </row>
    <row r="71" spans="1:19" x14ac:dyDescent="0.25">
      <c r="A71" s="12" t="s">
        <v>95</v>
      </c>
    </row>
    <row r="72" spans="1:19" x14ac:dyDescent="0.25">
      <c r="A72" s="12" t="s">
        <v>69</v>
      </c>
      <c r="B72" s="32">
        <v>0.02</v>
      </c>
    </row>
    <row r="74" spans="1:19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6.5" customHeight="1" x14ac:dyDescent="0.25"/>
    <row r="108" spans="1:3" ht="15.75" customHeight="1" x14ac:dyDescent="0.25"/>
    <row r="109" spans="1:3" ht="15.75" customHeight="1" x14ac:dyDescent="0.25">
      <c r="B109" s="12" t="s">
        <v>92</v>
      </c>
      <c r="C109" s="12" t="s">
        <v>96</v>
      </c>
    </row>
    <row r="110" spans="1:3" ht="15.75" customHeight="1" x14ac:dyDescent="0.25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5"/>
    <row r="112" spans="1:3" ht="15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2.5000000000000001E-2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15" ht="13" x14ac:dyDescent="0.3">
      <c r="A17" s="2"/>
      <c r="B17" s="1" t="s">
        <v>9</v>
      </c>
      <c r="C17" s="2"/>
      <c r="D17" s="2"/>
      <c r="E17" s="2"/>
      <c r="F17" s="2"/>
      <c r="G17" s="2"/>
    </row>
    <row r="18" spans="1:15" ht="13" x14ac:dyDescent="0.3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5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5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5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5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5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5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5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5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5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5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5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5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5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5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5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" thickBot="1" x14ac:dyDescent="0.3">
      <c r="A38" s="12" t="s">
        <v>28</v>
      </c>
      <c r="L38" s="12" t="s">
        <v>104</v>
      </c>
      <c r="N38" s="17"/>
    </row>
    <row r="39" spans="1:14" ht="12.75" customHeight="1" x14ac:dyDescent="0.25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2" t="s">
        <v>99</v>
      </c>
      <c r="I39" s="53"/>
      <c r="J39" s="54"/>
      <c r="L39" s="12" t="s">
        <v>63</v>
      </c>
      <c r="N39" s="17"/>
    </row>
    <row r="40" spans="1:14" x14ac:dyDescent="0.25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5"/>
      <c r="I40" s="56"/>
      <c r="J40" s="57"/>
      <c r="L40" s="2" t="s">
        <v>64</v>
      </c>
      <c r="N40" s="17"/>
    </row>
    <row r="41" spans="1:14" x14ac:dyDescent="0.25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5"/>
      <c r="I41" s="56"/>
      <c r="J41" s="57"/>
      <c r="N41" s="17"/>
    </row>
    <row r="42" spans="1:14" ht="13" thickBot="1" x14ac:dyDescent="0.3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8"/>
      <c r="I42" s="59"/>
      <c r="J42" s="60"/>
      <c r="N42" s="17"/>
    </row>
    <row r="43" spans="1:14" x14ac:dyDescent="0.25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5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5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5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5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5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5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5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5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5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5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5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5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5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5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5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5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5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ht="13" x14ac:dyDescent="0.3">
      <c r="A61" s="2"/>
      <c r="B61" s="1"/>
      <c r="C61" s="2"/>
      <c r="D61" s="2"/>
      <c r="E61" s="2"/>
      <c r="F61" s="2"/>
      <c r="G61" s="2"/>
      <c r="N61" s="17"/>
    </row>
    <row r="62" spans="1:14" ht="13" x14ac:dyDescent="0.3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5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5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5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5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5">
      <c r="A67" s="2"/>
      <c r="E67" s="9"/>
    </row>
    <row r="70" spans="1:14" ht="13" x14ac:dyDescent="0.3">
      <c r="A70" s="22" t="s">
        <v>100</v>
      </c>
    </row>
    <row r="71" spans="1:14" x14ac:dyDescent="0.25">
      <c r="A71" s="12" t="s">
        <v>95</v>
      </c>
    </row>
    <row r="72" spans="1:14" x14ac:dyDescent="0.25">
      <c r="A72" s="12" t="s">
        <v>69</v>
      </c>
      <c r="B72" s="32">
        <v>2.5000000000000001E-2</v>
      </c>
    </row>
    <row r="74" spans="1:14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74</v>
      </c>
    </row>
    <row r="4" spans="1:18" ht="13" thickBot="1" x14ac:dyDescent="0.3">
      <c r="A4" s="12" t="s">
        <v>88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9">
        <f>+'Løntabel oktober 2020'!D7</f>
        <v>6.7407196430266936E-3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30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5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5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5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5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5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5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5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5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5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5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5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5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5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5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5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5">
      <c r="A62" s="2" t="s">
        <v>28</v>
      </c>
      <c r="E62" s="9"/>
    </row>
    <row r="69" spans="1:3" x14ac:dyDescent="0.25">
      <c r="A69" s="28" t="s">
        <v>87</v>
      </c>
      <c r="B69" s="28"/>
      <c r="C69" s="28"/>
    </row>
    <row r="104" spans="1:2" x14ac:dyDescent="0.25">
      <c r="B104" s="12" t="s">
        <v>92</v>
      </c>
    </row>
    <row r="105" spans="1:2" x14ac:dyDescent="0.25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68</v>
      </c>
    </row>
    <row r="3" spans="1:18" ht="13" thickBot="1" x14ac:dyDescent="0.3"/>
    <row r="4" spans="1:18" ht="13.5" thickBot="1" x14ac:dyDescent="0.35">
      <c r="A4" s="22" t="s">
        <v>83</v>
      </c>
      <c r="D4" s="27">
        <v>32</v>
      </c>
      <c r="N4" s="2"/>
      <c r="Q4" s="25"/>
    </row>
    <row r="5" spans="1:18" x14ac:dyDescent="0.25">
      <c r="D5" s="26"/>
      <c r="F5" s="2"/>
      <c r="N5" s="2"/>
      <c r="Q5" s="25"/>
    </row>
    <row r="6" spans="1:18" x14ac:dyDescent="0.25">
      <c r="A6" s="12" t="s">
        <v>1</v>
      </c>
      <c r="D6" s="13">
        <v>5.5E-2</v>
      </c>
      <c r="N6" s="2"/>
      <c r="Q6" s="25"/>
    </row>
    <row r="7" spans="1:18" x14ac:dyDescent="0.25">
      <c r="A7" s="12" t="s">
        <v>2</v>
      </c>
      <c r="D7" s="13">
        <v>0.11</v>
      </c>
    </row>
    <row r="8" spans="1:18" x14ac:dyDescent="0.25">
      <c r="D8" s="13"/>
      <c r="I8" s="25"/>
    </row>
    <row r="10" spans="1:18" ht="13" x14ac:dyDescent="0.3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5">
      <c r="A11" s="2"/>
      <c r="B11" s="2"/>
      <c r="C11" s="2"/>
      <c r="D11" s="2"/>
      <c r="E11" s="2"/>
      <c r="F11" s="2"/>
      <c r="G11" s="2"/>
    </row>
    <row r="12" spans="1:18" ht="13" x14ac:dyDescent="0.3">
      <c r="A12" s="2"/>
      <c r="B12" s="1" t="s">
        <v>9</v>
      </c>
      <c r="C12" s="2"/>
      <c r="D12" s="2"/>
      <c r="E12" s="2"/>
      <c r="F12" s="2"/>
      <c r="G12" s="2"/>
    </row>
    <row r="13" spans="1:18" ht="13" x14ac:dyDescent="0.3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5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5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5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ht="13" x14ac:dyDescent="0.3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ht="13" x14ac:dyDescent="0.3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5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5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5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5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5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5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5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5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5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5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5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5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5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5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5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5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5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5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5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5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5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5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5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5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5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5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5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5">
      <c r="A46" s="2" t="s">
        <v>28</v>
      </c>
      <c r="B46" s="2"/>
      <c r="C46" s="10"/>
      <c r="D46" s="14"/>
      <c r="E46" s="14"/>
      <c r="F46" s="14"/>
      <c r="G46" s="14"/>
    </row>
    <row r="47" spans="1:12" x14ac:dyDescent="0.25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5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5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5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ht="13" x14ac:dyDescent="0.3">
      <c r="A51" s="2"/>
      <c r="B51" s="1"/>
      <c r="C51" s="2"/>
      <c r="D51" s="2"/>
      <c r="E51" s="2"/>
      <c r="F51" s="2"/>
      <c r="G51" s="2"/>
    </row>
    <row r="52" spans="1:7" ht="13" x14ac:dyDescent="0.3">
      <c r="A52" s="2"/>
      <c r="B52" s="1" t="s">
        <v>67</v>
      </c>
      <c r="C52" s="2"/>
      <c r="D52" s="2"/>
      <c r="E52" s="2"/>
      <c r="F52" s="2"/>
      <c r="G52" s="2"/>
    </row>
    <row r="53" spans="1:7" x14ac:dyDescent="0.25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5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5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5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5">
      <c r="A57" s="2" t="s">
        <v>28</v>
      </c>
      <c r="E57" s="9"/>
    </row>
    <row r="64" spans="1:7" x14ac:dyDescent="0.25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71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1">
        <f>+'Løntabel oktober 2018'!D7</f>
        <v>2.0299999999999999E-2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5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5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5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5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5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5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5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5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5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5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5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5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5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5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5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5">
      <c r="A62" s="2" t="s">
        <v>28</v>
      </c>
      <c r="E62" s="9"/>
    </row>
    <row r="69" spans="1:4" x14ac:dyDescent="0.25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5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72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0">
        <f>+'Løntabel oktober 2019'!D7</f>
        <v>3.2343428403410757E-2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5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5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5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5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5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5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5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5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5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5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5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5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5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5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5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5">
      <c r="A62" s="2" t="s">
        <v>28</v>
      </c>
      <c r="E62" s="9"/>
    </row>
    <row r="69" spans="1:4" x14ac:dyDescent="0.25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97</v>
      </c>
    </row>
    <row r="3" spans="1:15" x14ac:dyDescent="0.25">
      <c r="F3" s="2"/>
    </row>
    <row r="4" spans="1:15" ht="13" thickBot="1" x14ac:dyDescent="0.3">
      <c r="A4" s="12" t="s">
        <v>93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31">
        <v>0.02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3" spans="1:15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5">
      <c r="A14" s="2"/>
      <c r="B14" s="2"/>
      <c r="C14" s="2"/>
      <c r="D14" s="2"/>
      <c r="E14" s="2"/>
      <c r="F14" s="2"/>
      <c r="G14" s="2"/>
    </row>
    <row r="15" spans="1:15" ht="13" x14ac:dyDescent="0.3">
      <c r="A15" s="2"/>
      <c r="B15" s="1" t="s">
        <v>9</v>
      </c>
      <c r="D15" s="16"/>
      <c r="E15" s="16"/>
      <c r="F15" s="16"/>
      <c r="G15" s="16"/>
    </row>
    <row r="16" spans="1:15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5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5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5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5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5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5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5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5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5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5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5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5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5">
      <c r="A36" s="12" t="s">
        <v>28</v>
      </c>
      <c r="H36" s="18"/>
      <c r="L36" s="12" t="s">
        <v>63</v>
      </c>
    </row>
    <row r="37" spans="1:24" x14ac:dyDescent="0.25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5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5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5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5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5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5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5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5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5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5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5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5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5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5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5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5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5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5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5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ht="13" x14ac:dyDescent="0.3">
      <c r="A59" s="2"/>
      <c r="B59" s="1"/>
      <c r="C59" s="2"/>
      <c r="D59" s="2"/>
      <c r="E59" s="2"/>
      <c r="F59" s="2"/>
      <c r="G59" s="2"/>
      <c r="H59" s="18"/>
    </row>
    <row r="60" spans="1:15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5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5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5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94</v>
      </c>
      <c r="D67" s="14"/>
      <c r="F67" s="2"/>
      <c r="G67" s="18"/>
    </row>
    <row r="68" spans="1:7" x14ac:dyDescent="0.25">
      <c r="A68" s="12" t="s">
        <v>95</v>
      </c>
      <c r="D68" s="14"/>
      <c r="F68" s="2"/>
      <c r="G68" s="18"/>
    </row>
    <row r="69" spans="1:7" x14ac:dyDescent="0.25">
      <c r="A69" s="12" t="s">
        <v>69</v>
      </c>
      <c r="B69" s="31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9"/>
  <sheetViews>
    <sheetView tabSelected="1" workbookViewId="0">
      <selection activeCell="D9" sqref="D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109</v>
      </c>
    </row>
    <row r="4" spans="1:18" ht="13" thickBot="1" x14ac:dyDescent="0.3">
      <c r="A4" s="12" t="s">
        <v>110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2024'!C16/37*$D$9))+($B$116*((37-$D$9)/37))</f>
        <v>24757.950849795223</v>
      </c>
      <c r="D18" s="6">
        <f>(('Løntabel juni 2024'!D16/37*$D$9))+($B$116*((37-$D$9)/37))</f>
        <v>25162.736194474594</v>
      </c>
      <c r="E18" s="6">
        <f>(('Løntabel juni 2024'!E16/37*$D$9))+($B$116*((37-$D$9)/37))</f>
        <v>25442.989601984926</v>
      </c>
      <c r="F18" s="6">
        <f>(('Løntabel juni 2024'!F16/37*$D$9))+($B$116*((37-$D$9)/37))</f>
        <v>25847.78650136826</v>
      </c>
      <c r="G18" s="6">
        <f>(('Løntabel juni 2024'!G16/37*$D$9))+($B$116*((37-$D$9)/37))</f>
        <v>26128.051690547232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1361.6872967387374</v>
      </c>
      <c r="D19" s="14">
        <f>D18*$D$11</f>
        <v>1383.9504906961026</v>
      </c>
      <c r="E19" s="14">
        <f>E18*$D$11</f>
        <v>1399.3644281091708</v>
      </c>
      <c r="F19" s="14">
        <f>F18*$D$11</f>
        <v>1421.6282575752543</v>
      </c>
      <c r="G19" s="14">
        <f>G18*$D$11</f>
        <v>1437.0428429800977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23396.263553056484</v>
      </c>
      <c r="D20" s="14">
        <f>D18-D19</f>
        <v>23778.785703778492</v>
      </c>
      <c r="E20" s="14">
        <f>E18-E19</f>
        <v>24043.625173875756</v>
      </c>
      <c r="F20" s="14">
        <f>F18-F19</f>
        <v>24426.158243793005</v>
      </c>
      <c r="G20" s="14">
        <f>G18-G19</f>
        <v>24691.008847567136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2723.3745934774747</v>
      </c>
      <c r="D21" s="14">
        <f>D18*$D$12</f>
        <v>2767.9009813922053</v>
      </c>
      <c r="E21" s="14">
        <f>E18*$D$12</f>
        <v>2798.7288562183417</v>
      </c>
      <c r="F21" s="14">
        <f>F18*$D$12</f>
        <v>2843.2565151505087</v>
      </c>
      <c r="G21" s="14">
        <f>G18*$D$12</f>
        <v>2874.0856859601954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5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5">
      <c r="A24" s="4">
        <v>23</v>
      </c>
      <c r="B24" s="5" t="s">
        <v>10</v>
      </c>
      <c r="C24" s="6">
        <f>(('Løntabel juni 2024'!O16/37*$D$9))+($B$116*((37-$D$9)/37))</f>
        <v>26288.29239348495</v>
      </c>
      <c r="D24" s="6">
        <f>(('Løntabel juni 2024'!P16/37*$D$9))+($B$116*((37-$D$9)/37))</f>
        <v>26705.08355321893</v>
      </c>
      <c r="E24" s="6">
        <f>(('Løntabel juni 2024'!Q16/37*$D$9))+($B$116*((37-$D$9)/37))</f>
        <v>26993.311047347543</v>
      </c>
      <c r="F24" s="6">
        <f>(('Løntabel juni 2024'!R16/37*$D$9))+($B$116*((37-$D$9)/37))</f>
        <v>27409.935686524183</v>
      </c>
      <c r="G24" s="6">
        <f>(('Løntabel juni 2024'!S16/37*$D$9))+($B$116*((37-$D$9)/37))</f>
        <v>27698.408063825365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1445.8560816416723</v>
      </c>
      <c r="D25" s="14">
        <f>D24*$D$11</f>
        <v>1468.7795954270412</v>
      </c>
      <c r="E25" s="14">
        <f>E24*$D$11</f>
        <v>1484.6321076041149</v>
      </c>
      <c r="F25" s="14">
        <f>F24*$D$11</f>
        <v>1507.5464627588301</v>
      </c>
      <c r="G25" s="14">
        <f>G24*$D$11</f>
        <v>1523.4124435103952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24842.436311843278</v>
      </c>
      <c r="D26" s="14">
        <f>D24-D25</f>
        <v>25236.30395779189</v>
      </c>
      <c r="E26" s="14">
        <f>E24-E25</f>
        <v>25508.678939743426</v>
      </c>
      <c r="F26" s="14">
        <f>F24-F25</f>
        <v>25902.389223765353</v>
      </c>
      <c r="G26" s="14">
        <f>G24-G25</f>
        <v>26174.99562031497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2891.7121632833446</v>
      </c>
      <c r="D27" s="14">
        <f>D24*$D$12</f>
        <v>2937.5591908540823</v>
      </c>
      <c r="E27" s="14">
        <f>E24*$D$12</f>
        <v>2969.2642152082299</v>
      </c>
      <c r="F27" s="14">
        <f>F24*$D$12</f>
        <v>3015.0929255176602</v>
      </c>
      <c r="G27" s="14">
        <f>G24*$D$12</f>
        <v>3046.8248870207904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ht="13" x14ac:dyDescent="0.3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ht="13" x14ac:dyDescent="0.3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5">
      <c r="A30" s="4">
        <v>24</v>
      </c>
      <c r="B30" s="5" t="s">
        <v>10</v>
      </c>
      <c r="C30" s="6">
        <f>(('Løntabel juni 2024'!C22/37*$D$9))+($B$116*((37-$D$9)/37))</f>
        <v>26718.240241499112</v>
      </c>
      <c r="D30" s="6">
        <f>(('Løntabel juni 2024'!D22/37*$D$9))+($B$116*((37-$D$9)/37))</f>
        <v>27120.533141576554</v>
      </c>
      <c r="E30" s="6">
        <f>(('Løntabel juni 2024'!E22/37*$D$9))+($B$116*((37-$D$9)/37))</f>
        <v>27399.095143202285</v>
      </c>
      <c r="F30" s="6">
        <f>(('Løntabel juni 2024'!F22/37*$D$9))+($B$116*((37-$D$9)/37))</f>
        <v>27801.388043279723</v>
      </c>
      <c r="G30" s="6">
        <f>(('Løntabel juni 2024'!G22/37*$D$9))+($B$116*((37-$D$9)/37))</f>
        <v>28079.842063780383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16</v>
      </c>
      <c r="C31" s="14">
        <f>C30*$D$11</f>
        <v>1469.5032132824513</v>
      </c>
      <c r="D31" s="14">
        <f>D30*$D$11</f>
        <v>1491.6293227867104</v>
      </c>
      <c r="E31" s="14">
        <f>E30*$D$11</f>
        <v>1506.9502328761257</v>
      </c>
      <c r="F31" s="14">
        <f>F30*$D$11</f>
        <v>1529.0763423803849</v>
      </c>
      <c r="G31" s="14">
        <f>G30*$D$11</f>
        <v>1544.391313507921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22</v>
      </c>
      <c r="C32" s="14">
        <f>C30-C31</f>
        <v>25248.737028216659</v>
      </c>
      <c r="D32" s="14">
        <f>D30-D31</f>
        <v>25628.903818789844</v>
      </c>
      <c r="E32" s="14">
        <f>E30-E31</f>
        <v>25892.144910326158</v>
      </c>
      <c r="F32" s="14">
        <f>F30-F31</f>
        <v>26272.311700899339</v>
      </c>
      <c r="G32" s="14">
        <f>G30-G31</f>
        <v>26535.450750272463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5">
      <c r="A33" s="2"/>
      <c r="B33" s="2" t="s">
        <v>27</v>
      </c>
      <c r="C33" s="14">
        <f>C30*$D$12</f>
        <v>2939.0064265649025</v>
      </c>
      <c r="D33" s="14">
        <f>D30*$D$12</f>
        <v>2983.2586455734208</v>
      </c>
      <c r="E33" s="14">
        <f>E30*$D$12</f>
        <v>3013.9004657522514</v>
      </c>
      <c r="F33" s="14">
        <f>F30*$D$12</f>
        <v>3058.1526847607697</v>
      </c>
      <c r="G33" s="14">
        <f>G30*$D$12</f>
        <v>3088.7826270158421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5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5">
      <c r="A35" s="4">
        <v>25</v>
      </c>
      <c r="B35" s="5" t="s">
        <v>10</v>
      </c>
      <c r="C35" s="6">
        <f>(('Løntabel juni 2024'!C27/37*$D$9))+($B$116*((37-$D$9)/37))</f>
        <v>27148.22697119238</v>
      </c>
      <c r="D35" s="6">
        <f>(('Løntabel juni 2024'!D27/37*$D$9))+($B$116*((37-$D$9)/37))</f>
        <v>27537.927637959463</v>
      </c>
      <c r="E35" s="6">
        <f>(('Løntabel juni 2024'!E27/37*$D$9))+($B$116*((37-$D$9)/37))</f>
        <v>27807.68983722675</v>
      </c>
      <c r="F35" s="6">
        <f>(('Løntabel juni 2024'!F27/37*$D$9))+($B$116*((37-$D$9)/37))</f>
        <v>28197.594353238394</v>
      </c>
      <c r="G35" s="6">
        <f>(('Løntabel juni 2024'!G27/37*$D$9))+($B$116*((37-$D$9)/37))</f>
        <v>28467.34573118381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16</v>
      </c>
      <c r="C36" s="14">
        <f>C35*$D$11</f>
        <v>1493.1524834155809</v>
      </c>
      <c r="D36" s="14">
        <f>D35*$D$11</f>
        <v>1514.5860200877705</v>
      </c>
      <c r="E36" s="14">
        <f>E35*$D$11</f>
        <v>1529.4229410474713</v>
      </c>
      <c r="F36" s="14">
        <f>F35*$D$11</f>
        <v>1550.8676894281116</v>
      </c>
      <c r="G36" s="14">
        <f>G35*$D$11</f>
        <v>1565.7040152151096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22</v>
      </c>
      <c r="C37" s="14">
        <f>C35-C36</f>
        <v>25655.074487776797</v>
      </c>
      <c r="D37" s="14">
        <f>D35-D36</f>
        <v>26023.341617871694</v>
      </c>
      <c r="E37" s="14">
        <f>E35-E36</f>
        <v>26278.266896179277</v>
      </c>
      <c r="F37" s="14">
        <f>F35-F36</f>
        <v>26646.726663810281</v>
      </c>
      <c r="G37" s="14">
        <f>G35-G36</f>
        <v>26901.641715968701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5">
      <c r="A38" s="2"/>
      <c r="B38" s="2" t="s">
        <v>27</v>
      </c>
      <c r="C38" s="14">
        <f>C35*$D$12</f>
        <v>2986.3049668311619</v>
      </c>
      <c r="D38" s="14">
        <f>D35*$D$12</f>
        <v>3029.172040175541</v>
      </c>
      <c r="E38" s="14">
        <f>E35*$D$12</f>
        <v>3058.8458820949427</v>
      </c>
      <c r="F38" s="14">
        <f>F35*$D$12</f>
        <v>3101.7353788562232</v>
      </c>
      <c r="G38" s="14">
        <f>G35*$D$12</f>
        <v>3131.4080304302192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5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5">
      <c r="A40" s="4">
        <v>26</v>
      </c>
      <c r="B40" s="5" t="s">
        <v>10</v>
      </c>
      <c r="C40" s="6">
        <f>(('Løntabel juni 2024'!C32/37*$D$9))+($B$116*((37-$D$9)/37))</f>
        <v>27588.103543278175</v>
      </c>
      <c r="D40" s="6">
        <f>(('Løntabel juni 2024'!D32/37*$D$9))+($B$116*((37-$D$9)/37))</f>
        <v>27964.507992546227</v>
      </c>
      <c r="E40" s="6">
        <f>(('Løntabel juni 2024'!E32/37*$D$9))+($B$116*((37-$D$9)/37))</f>
        <v>28224.961405436556</v>
      </c>
      <c r="F40" s="6">
        <f>(('Løntabel juni 2024'!F32/37*$D$9))+($B$116*((37-$D$9)/37))</f>
        <v>28601.284400371322</v>
      </c>
      <c r="G40" s="6">
        <f>(('Løntabel juni 2024'!G32/37*$D$9))+($B$116*((37-$D$9)/37))</f>
        <v>28861.747195597851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5">
      <c r="A41" s="2"/>
      <c r="B41" s="2" t="s">
        <v>16</v>
      </c>
      <c r="C41" s="14">
        <f>C40*$D$11</f>
        <v>1517.3456948802996</v>
      </c>
      <c r="D41" s="14">
        <f>D40*$D$11</f>
        <v>1538.0479395900425</v>
      </c>
      <c r="E41" s="14">
        <f>E40*$D$11</f>
        <v>1552.3728772990105</v>
      </c>
      <c r="F41" s="14">
        <f>F40*$D$11</f>
        <v>1573.0706420204226</v>
      </c>
      <c r="G41" s="14">
        <f>G40*$D$11</f>
        <v>1587.3960957578818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5">
      <c r="A42" s="2"/>
      <c r="B42" s="2" t="s">
        <v>22</v>
      </c>
      <c r="C42" s="14">
        <f>C40-C41</f>
        <v>26070.757848397876</v>
      </c>
      <c r="D42" s="14">
        <f>D40-D41</f>
        <v>26426.460052956183</v>
      </c>
      <c r="E42" s="14">
        <f>E40-E41</f>
        <v>26672.588528137545</v>
      </c>
      <c r="F42" s="14">
        <f>F40-F41</f>
        <v>27028.213758350899</v>
      </c>
      <c r="G42" s="14">
        <f>G40-G41</f>
        <v>27274.351099839969</v>
      </c>
      <c r="N42" s="17"/>
      <c r="P42" s="17"/>
      <c r="Q42" s="17"/>
      <c r="R42" s="17"/>
      <c r="S42" s="17"/>
      <c r="T42" s="17"/>
    </row>
    <row r="43" spans="1:20" x14ac:dyDescent="0.25">
      <c r="A43" s="2"/>
      <c r="B43" s="2" t="s">
        <v>27</v>
      </c>
      <c r="C43" s="14">
        <f>C40*$D$12</f>
        <v>3034.6913897605991</v>
      </c>
      <c r="D43" s="14">
        <f>D40*$D$12</f>
        <v>3076.0958791800849</v>
      </c>
      <c r="E43" s="14">
        <f>E40*$D$12</f>
        <v>3104.745754598021</v>
      </c>
      <c r="F43" s="14">
        <f>F40*$D$12</f>
        <v>3146.1412840408452</v>
      </c>
      <c r="G43" s="14">
        <f>G40*$D$12</f>
        <v>3174.7921915157635</v>
      </c>
      <c r="N43" s="17"/>
      <c r="P43" s="17"/>
      <c r="Q43" s="17"/>
      <c r="R43" s="17"/>
      <c r="S43" s="17"/>
      <c r="T43" s="17"/>
    </row>
    <row r="44" spans="1:20" ht="13" thickBot="1" x14ac:dyDescent="0.3">
      <c r="N44" s="17"/>
      <c r="P44" s="17"/>
      <c r="Q44" s="17"/>
      <c r="R44" s="17"/>
      <c r="S44" s="17"/>
      <c r="T44" s="17"/>
    </row>
    <row r="45" spans="1:20" ht="12.75" customHeight="1" x14ac:dyDescent="0.25">
      <c r="A45" s="37">
        <v>27</v>
      </c>
      <c r="B45" s="38" t="s">
        <v>10</v>
      </c>
      <c r="C45" s="6">
        <f>(('Løntabel juni 2024'!C37/37*$D$9))+($B$116*((37-$D$9)/37))</f>
        <v>28038.067761201943</v>
      </c>
      <c r="D45" s="6">
        <f>(('Løntabel juni 2024'!D37/37*$D$9))+($B$116*((37-$D$9)/37))</f>
        <v>28399.983823414506</v>
      </c>
      <c r="E45" s="6">
        <f>(('Løntabel juni 2024'!E37/37*$D$9))+($B$116*((37-$D$9)/37))</f>
        <v>28650.454627717263</v>
      </c>
      <c r="F45" s="6">
        <f>(('Løntabel juni 2024'!F37/37*$D$9))+($B$116*((37-$D$9)/37))</f>
        <v>29012.370689929812</v>
      </c>
      <c r="G45" s="6">
        <f>(('Løntabel juni 2024'!G37/37*$D$9))+($B$116*((37-$D$9)/37))</f>
        <v>29262.841494232583</v>
      </c>
      <c r="N45" s="17"/>
      <c r="P45" s="17"/>
      <c r="Q45" s="17"/>
      <c r="R45" s="17"/>
      <c r="S45" s="17"/>
      <c r="T45" s="17"/>
    </row>
    <row r="46" spans="1:20" x14ac:dyDescent="0.25">
      <c r="A46" s="40"/>
      <c r="B46" s="2" t="s">
        <v>16</v>
      </c>
      <c r="C46" s="41">
        <f>C45*$D$11</f>
        <v>1542.0937268661069</v>
      </c>
      <c r="D46" s="41">
        <f>D45*$D$11</f>
        <v>1561.9991102877977</v>
      </c>
      <c r="E46" s="41">
        <f>E45*$D$11</f>
        <v>1575.7750045244495</v>
      </c>
      <c r="F46" s="41">
        <f t="shared" ref="F46:G46" si="0">F45*$D$11</f>
        <v>1595.6803879461397</v>
      </c>
      <c r="G46" s="41">
        <f t="shared" si="0"/>
        <v>1609.4562821827922</v>
      </c>
      <c r="N46" s="17"/>
      <c r="P46" s="17"/>
      <c r="Q46" s="17"/>
      <c r="R46" s="17"/>
      <c r="S46" s="17"/>
      <c r="T46" s="17"/>
    </row>
    <row r="47" spans="1:20" x14ac:dyDescent="0.25">
      <c r="A47" s="40"/>
      <c r="B47" s="2" t="s">
        <v>22</v>
      </c>
      <c r="C47" s="41">
        <f>C45-C46</f>
        <v>26495.974034335835</v>
      </c>
      <c r="D47" s="41">
        <f>D45-D46</f>
        <v>26837.984713126709</v>
      </c>
      <c r="E47" s="41">
        <f>E45-E46</f>
        <v>27074.679623192813</v>
      </c>
      <c r="F47" s="41">
        <f>F45-F46</f>
        <v>27416.690301983672</v>
      </c>
      <c r="G47" s="41">
        <f>G45-G46</f>
        <v>27653.38521204979</v>
      </c>
      <c r="N47" s="17"/>
      <c r="P47" s="17"/>
      <c r="Q47" s="17"/>
      <c r="R47" s="17"/>
      <c r="S47" s="17"/>
      <c r="T47" s="17"/>
    </row>
    <row r="48" spans="1:20" ht="13" thickBot="1" x14ac:dyDescent="0.3">
      <c r="A48" s="42"/>
      <c r="B48" s="43" t="s">
        <v>27</v>
      </c>
      <c r="C48" s="44">
        <f>C45*$D$12</f>
        <v>3084.1874537322137</v>
      </c>
      <c r="D48" s="44">
        <f>D45*$D$12</f>
        <v>3123.9982205755955</v>
      </c>
      <c r="E48" s="44">
        <f>E45*$D$12</f>
        <v>3151.550009048899</v>
      </c>
      <c r="F48" s="44">
        <f>F45*$D$12</f>
        <v>3191.3607758922794</v>
      </c>
      <c r="G48" s="44">
        <f>G45*$D$12</f>
        <v>3218.9125643655843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5">
      <c r="A50" s="4">
        <v>28</v>
      </c>
      <c r="B50" s="5" t="s">
        <v>10</v>
      </c>
      <c r="C50" s="6">
        <f>(('Løntabel juni 2024'!C42/37*$D$9))+($B$116*((37-$D$9)/37))</f>
        <v>28497.934979640158</v>
      </c>
      <c r="D50" s="6">
        <f>(('Løntabel juni 2024'!D42/37*$D$9))+($B$116*((37-$D$9)/37))</f>
        <v>28844.454164640534</v>
      </c>
      <c r="E50" s="6">
        <f>(('Løntabel juni 2024'!E42/37*$D$9))+($B$116*((37-$D$9)/37))</f>
        <v>29084.331099640134</v>
      </c>
      <c r="F50" s="6">
        <f>(('Løntabel juni 2024'!F42/37*$D$9))+($B$116*((37-$D$9)/37))</f>
        <v>29430.85028464051</v>
      </c>
      <c r="G50" s="6">
        <f>(('Løntabel juni 2024'!G42/37*$D$9))+($B$116*((37-$D$9)/37))</f>
        <v>29670.636382970606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16</v>
      </c>
      <c r="C51" s="14">
        <f>C50*$D$11</f>
        <v>1567.3864238802087</v>
      </c>
      <c r="D51" s="14">
        <f>D50*$D$11</f>
        <v>1586.4449790552294</v>
      </c>
      <c r="E51" s="14">
        <f>E50*$D$11</f>
        <v>1599.6382104802074</v>
      </c>
      <c r="F51" s="14">
        <f>F50*$D$11</f>
        <v>1618.6967656552281</v>
      </c>
      <c r="G51" s="14">
        <f>G50*$D$11</f>
        <v>1631.8850010633832</v>
      </c>
      <c r="N51" s="17"/>
      <c r="P51" s="17"/>
      <c r="Q51" s="17"/>
      <c r="R51" s="17"/>
      <c r="S51" s="17"/>
      <c r="T51" s="17"/>
    </row>
    <row r="52" spans="1:20" x14ac:dyDescent="0.25">
      <c r="A52" s="2"/>
      <c r="B52" s="2" t="s">
        <v>22</v>
      </c>
      <c r="C52" s="14">
        <f>C50-C51</f>
        <v>26930.54855575995</v>
      </c>
      <c r="D52" s="14">
        <f>D50-D51</f>
        <v>27258.009185585306</v>
      </c>
      <c r="E52" s="14">
        <f>E50-E51</f>
        <v>27484.692889159927</v>
      </c>
      <c r="F52" s="14">
        <f>F50-F51</f>
        <v>27812.15351898528</v>
      </c>
      <c r="G52" s="14">
        <f>G50-G51</f>
        <v>28038.751381907223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27</v>
      </c>
      <c r="C53" s="14">
        <f>C50*$D$12</f>
        <v>3134.7728477604173</v>
      </c>
      <c r="D53" s="14">
        <f>D50*$D$12</f>
        <v>3172.8899581104588</v>
      </c>
      <c r="E53" s="14">
        <f>E50*$D$12</f>
        <v>3199.2764209604147</v>
      </c>
      <c r="F53" s="14">
        <f>F50*$D$12</f>
        <v>3237.3935313104562</v>
      </c>
      <c r="G53" s="14">
        <f>G50*$D$12</f>
        <v>3263.7700021267665</v>
      </c>
      <c r="N53" s="17"/>
      <c r="P53" s="17"/>
      <c r="Q53" s="17"/>
      <c r="R53" s="17"/>
      <c r="S53" s="17"/>
      <c r="T53" s="17"/>
    </row>
    <row r="54" spans="1:20" x14ac:dyDescent="0.25">
      <c r="A54" s="4">
        <v>29</v>
      </c>
      <c r="B54" s="5" t="s">
        <v>10</v>
      </c>
      <c r="C54" s="6">
        <f>(('Løntabel juni 2024'!C46/37*$D$9))+($B$116*((37-$D$9)/37))</f>
        <v>28968.196417675925</v>
      </c>
      <c r="D54" s="6">
        <f>(('Løntabel juni 2024'!D46/37*$D$9))+($B$116*((37-$D$9)/37))</f>
        <v>29298.319583830351</v>
      </c>
      <c r="E54" s="6">
        <f>(('Løntabel juni 2024'!E46/37*$D$9))+($B$116*((37-$D$9)/37))</f>
        <v>29526.807871390552</v>
      </c>
      <c r="F54" s="6">
        <f>(('Løntabel juni 2024'!F46/37*$D$9))+($B$116*((37-$D$9)/37))</f>
        <v>29856.840200875482</v>
      </c>
      <c r="G54" s="6">
        <f>(('Løntabel juni 2024'!G46/37*$D$9))+($B$116*((37-$D$9)/37))</f>
        <v>30085.419325105202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16</v>
      </c>
      <c r="C55" s="14">
        <f>C54*$D$11</f>
        <v>1593.250802972176</v>
      </c>
      <c r="D55" s="14">
        <f>D54*$D$11</f>
        <v>1611.4075771106693</v>
      </c>
      <c r="E55" s="14">
        <f>E54*$D$11</f>
        <v>1623.9744329264804</v>
      </c>
      <c r="F55" s="14">
        <f>F54*$D$11</f>
        <v>1642.1262110481516</v>
      </c>
      <c r="G55" s="14">
        <f>G54*$D$11</f>
        <v>1654.6980628807862</v>
      </c>
      <c r="N55" s="17"/>
      <c r="P55" s="17"/>
      <c r="Q55" s="17"/>
      <c r="R55" s="17"/>
      <c r="S55" s="17"/>
      <c r="T55" s="17"/>
    </row>
    <row r="56" spans="1:20" x14ac:dyDescent="0.25">
      <c r="A56" s="2"/>
      <c r="B56" s="2" t="s">
        <v>22</v>
      </c>
      <c r="C56" s="14">
        <f>C54-C55</f>
        <v>27374.945614703749</v>
      </c>
      <c r="D56" s="14">
        <f>D54-D55</f>
        <v>27686.912006719682</v>
      </c>
      <c r="E56" s="14">
        <f>E54-E55</f>
        <v>27902.833438464073</v>
      </c>
      <c r="F56" s="14">
        <f>F54-F55</f>
        <v>28214.713989827331</v>
      </c>
      <c r="G56" s="14">
        <f>G54-G55</f>
        <v>28430.721262224415</v>
      </c>
      <c r="N56" s="17"/>
      <c r="P56" s="17"/>
      <c r="Q56" s="17"/>
      <c r="R56" s="17"/>
      <c r="S56" s="17"/>
      <c r="T56" s="17"/>
    </row>
    <row r="57" spans="1:20" x14ac:dyDescent="0.25">
      <c r="A57" s="2"/>
      <c r="B57" s="2" t="s">
        <v>27</v>
      </c>
      <c r="C57" s="14">
        <f>C54*$D$12</f>
        <v>3186.5016059443519</v>
      </c>
      <c r="D57" s="14">
        <f>D54*$D$12</f>
        <v>3222.8151542213386</v>
      </c>
      <c r="E57" s="14">
        <f>E54*$D$12</f>
        <v>3247.9488658529608</v>
      </c>
      <c r="F57" s="14">
        <f>F54*$D$12</f>
        <v>3284.2524220963032</v>
      </c>
      <c r="G57" s="14">
        <f>G54*$D$12</f>
        <v>3309.3961257615724</v>
      </c>
      <c r="N57" s="17"/>
      <c r="P57" s="17"/>
      <c r="Q57" s="17"/>
      <c r="R57" s="17"/>
      <c r="S57" s="17"/>
      <c r="T57" s="17"/>
    </row>
    <row r="58" spans="1:20" x14ac:dyDescent="0.25">
      <c r="A58" s="4">
        <v>30</v>
      </c>
      <c r="B58" s="5" t="s">
        <v>10</v>
      </c>
      <c r="C58" s="6">
        <f>(('Løntabel juni 2024'!C50/37*$D$9))+($B$116*((37-$D$9)/37))</f>
        <v>29448.64903015333</v>
      </c>
      <c r="D58" s="6">
        <f>(('Løntabel juni 2024'!D50/37*$D$9))+($B$116*((37-$D$9)/37))</f>
        <v>29761.189187885022</v>
      </c>
      <c r="E58" s="6">
        <f>(('Løntabel juni 2024'!E50/37*$D$9))+($B$116*((37-$D$9)/37))</f>
        <v>29977.675680486667</v>
      </c>
      <c r="F58" s="6">
        <f>(('Løntabel juni 2024'!F50/37*$D$9))+($B$116*((37-$D$9)/37))</f>
        <v>30290.210596507874</v>
      </c>
      <c r="G58" s="6">
        <f>(('Løntabel juni 2024'!G50/37*$D$9))+($B$116*((37-$D$9)/37))</f>
        <v>30506.606252440011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16</v>
      </c>
      <c r="C59" s="14">
        <f>C58*$D$11</f>
        <v>1619.6756966584333</v>
      </c>
      <c r="D59" s="14">
        <f>D58*$D$11</f>
        <v>1636.8654053336761</v>
      </c>
      <c r="E59" s="14">
        <f>E58*$D$11</f>
        <v>1648.7721624267667</v>
      </c>
      <c r="F59" s="14">
        <f>F58*$D$11</f>
        <v>1665.9615828079332</v>
      </c>
      <c r="G59" s="14">
        <f>G58*$D$11</f>
        <v>1677.8633438842007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22</v>
      </c>
      <c r="C60" s="14">
        <f>C58-C59</f>
        <v>27828.973333494898</v>
      </c>
      <c r="D60" s="14">
        <f>D58-D59</f>
        <v>28124.323782551346</v>
      </c>
      <c r="E60" s="14">
        <f>E58-E59</f>
        <v>28328.903518059902</v>
      </c>
      <c r="F60" s="14">
        <f>F58-F59</f>
        <v>28624.24901369994</v>
      </c>
      <c r="G60" s="14">
        <f>G58-G59</f>
        <v>28828.742908555811</v>
      </c>
      <c r="N60" s="17"/>
      <c r="P60" s="17"/>
      <c r="Q60" s="17"/>
      <c r="R60" s="17"/>
      <c r="S60" s="17"/>
      <c r="T60" s="17"/>
    </row>
    <row r="61" spans="1:20" x14ac:dyDescent="0.25">
      <c r="A61" s="2"/>
      <c r="B61" s="2" t="s">
        <v>27</v>
      </c>
      <c r="C61" s="14">
        <f>C58*$D$12</f>
        <v>3239.3513933168665</v>
      </c>
      <c r="D61" s="14">
        <f>D58*$D$12</f>
        <v>3273.7308106673522</v>
      </c>
      <c r="E61" s="14">
        <f>E58*$D$12</f>
        <v>3297.5443248535335</v>
      </c>
      <c r="F61" s="14">
        <f>F58*$D$12</f>
        <v>3331.9231656158663</v>
      </c>
      <c r="G61" s="14">
        <f>G58*$D$12</f>
        <v>3355.7266877684015</v>
      </c>
      <c r="N61" s="17"/>
      <c r="P61" s="17"/>
      <c r="Q61" s="17"/>
      <c r="R61" s="17"/>
      <c r="S61" s="17"/>
      <c r="T61" s="17"/>
    </row>
    <row r="62" spans="1:20" x14ac:dyDescent="0.25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5">
      <c r="A63" s="4">
        <v>31</v>
      </c>
      <c r="B63" s="5" t="s">
        <v>10</v>
      </c>
      <c r="C63" s="6">
        <f>(('Løntabel juni 2024'!C55/37*$D$9))+($B$116*((37-$D$9)/37))</f>
        <v>29939.989817225109</v>
      </c>
      <c r="D63" s="6">
        <f>(('Løntabel juni 2024'!D55/37*$D$9))+($B$116*((37-$D$9)/37))</f>
        <v>30234.039471001728</v>
      </c>
      <c r="E63" s="6">
        <f>(('Løntabel juni 2024'!E55/37*$D$9))+($B$116*((37-$D$9)/37))</f>
        <v>30437.536319863924</v>
      </c>
      <c r="F63" s="6">
        <f>(('Løntabel juni 2024'!F55/37*$D$9))+($B$116*((37-$D$9)/37))</f>
        <v>30731.585973640536</v>
      </c>
      <c r="G63" s="6">
        <f>(('Løntabel juni 2024'!G55/37*$D$9))+($B$116*((37-$D$9)/37))</f>
        <v>30935.082822502733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1646.6994399473811</v>
      </c>
      <c r="D64" s="14">
        <f>D63*$D$11</f>
        <v>1662.8721709050951</v>
      </c>
      <c r="E64" s="14">
        <f>E63*$D$11</f>
        <v>1674.0644975925159</v>
      </c>
      <c r="F64" s="14">
        <f>F63*$D$11</f>
        <v>1690.2372285502295</v>
      </c>
      <c r="G64" s="14">
        <f>G63*$D$11</f>
        <v>1701.4295552376502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28293.290377277728</v>
      </c>
      <c r="D65" s="14">
        <f>D63-D64</f>
        <v>28571.167300096633</v>
      </c>
      <c r="E65" s="14">
        <f>E63-E64</f>
        <v>28763.471822271407</v>
      </c>
      <c r="F65" s="14">
        <f>F63-F64</f>
        <v>29041.348745090309</v>
      </c>
      <c r="G65" s="14">
        <f>G63-G64</f>
        <v>29233.653267265083</v>
      </c>
      <c r="N65" s="17"/>
      <c r="P65" s="17"/>
      <c r="Q65" s="17"/>
      <c r="R65" s="17"/>
      <c r="S65" s="17"/>
      <c r="T65" s="17"/>
    </row>
    <row r="66" spans="1:20" ht="9.75" customHeight="1" x14ac:dyDescent="0.25">
      <c r="A66" s="2"/>
      <c r="B66" s="2" t="s">
        <v>27</v>
      </c>
      <c r="C66" s="14">
        <f>C63*$D$12</f>
        <v>3293.3988798947621</v>
      </c>
      <c r="D66" s="14">
        <f>D63*$D$12</f>
        <v>3325.7443418101902</v>
      </c>
      <c r="E66" s="14">
        <f>E63*$D$12</f>
        <v>3348.1289951850317</v>
      </c>
      <c r="F66" s="14">
        <f>F63*$D$12</f>
        <v>3380.4744571004589</v>
      </c>
      <c r="G66" s="14">
        <f>G63*$D$12</f>
        <v>3402.8591104753004</v>
      </c>
      <c r="N66" s="17"/>
      <c r="P66" s="17"/>
      <c r="Q66" s="17"/>
      <c r="R66" s="17"/>
      <c r="S66" s="17"/>
      <c r="T66" s="17"/>
    </row>
    <row r="67" spans="1:20" ht="13" hidden="1" x14ac:dyDescent="0.3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3" x14ac:dyDescent="0.3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5">
      <c r="A69" s="4"/>
      <c r="B69" s="5"/>
      <c r="C69" s="6"/>
      <c r="D69" s="6"/>
      <c r="E69" s="6"/>
      <c r="F69" s="6"/>
      <c r="G69" s="6"/>
      <c r="N69" s="17"/>
      <c r="P69" s="17"/>
      <c r="Q69" s="17"/>
      <c r="R69" s="17"/>
      <c r="S69" s="17"/>
      <c r="T69" s="17"/>
    </row>
    <row r="70" spans="1:20" x14ac:dyDescent="0.25">
      <c r="A70" s="2"/>
      <c r="B70" s="2"/>
      <c r="C70" s="14"/>
      <c r="D70" s="14"/>
      <c r="E70" s="14"/>
      <c r="F70" s="14"/>
      <c r="G70" s="14"/>
      <c r="N70" s="17"/>
      <c r="P70" s="17"/>
      <c r="Q70" s="17"/>
      <c r="R70" s="17"/>
      <c r="S70" s="17"/>
      <c r="T70" s="17"/>
    </row>
    <row r="71" spans="1:20" x14ac:dyDescent="0.25">
      <c r="A71" s="2"/>
      <c r="B71" s="2"/>
      <c r="C71" s="14"/>
      <c r="D71" s="14"/>
      <c r="E71" s="14"/>
      <c r="F71" s="14"/>
      <c r="G71" s="14"/>
      <c r="N71" s="17"/>
      <c r="P71" s="17"/>
      <c r="Q71" s="17"/>
      <c r="R71" s="17"/>
      <c r="S71" s="17"/>
      <c r="T71" s="17"/>
    </row>
    <row r="72" spans="1:20" x14ac:dyDescent="0.25">
      <c r="A72" s="2"/>
      <c r="B72" s="2"/>
      <c r="C72" s="14"/>
      <c r="D72" s="14"/>
      <c r="E72" s="14"/>
      <c r="F72" s="14"/>
      <c r="G72" s="14"/>
      <c r="N72" s="17"/>
      <c r="P72" s="17"/>
      <c r="Q72" s="17"/>
      <c r="R72" s="17"/>
      <c r="S72" s="17"/>
      <c r="T72" s="17"/>
    </row>
    <row r="73" spans="1:20" x14ac:dyDescent="0.25">
      <c r="A73" s="2"/>
      <c r="E73" s="9"/>
      <c r="P73" s="17"/>
      <c r="Q73" s="17"/>
      <c r="R73" s="17"/>
      <c r="S73" s="17"/>
      <c r="T73" s="17"/>
    </row>
    <row r="74" spans="1:20" x14ac:dyDescent="0.25">
      <c r="P74" s="17"/>
      <c r="Q74" s="17"/>
      <c r="R74" s="17"/>
      <c r="S74" s="17"/>
      <c r="T74" s="17"/>
    </row>
    <row r="76" spans="1:20" ht="13" x14ac:dyDescent="0.3">
      <c r="A76" s="22" t="s">
        <v>111</v>
      </c>
    </row>
    <row r="77" spans="1:20" x14ac:dyDescent="0.25">
      <c r="A77" s="12" t="s">
        <v>95</v>
      </c>
    </row>
    <row r="78" spans="1:20" x14ac:dyDescent="0.25">
      <c r="A78" s="12" t="s">
        <v>69</v>
      </c>
      <c r="B78" s="17">
        <v>5.5100000000000003E-2</v>
      </c>
    </row>
    <row r="80" spans="1:20" x14ac:dyDescent="0.25">
      <c r="A80" s="28" t="s">
        <v>87</v>
      </c>
      <c r="B80" s="28"/>
      <c r="C80" s="28"/>
    </row>
    <row r="111" ht="11.15" customHeight="1" x14ac:dyDescent="0.25"/>
    <row r="112" ht="14.15" customHeight="1" x14ac:dyDescent="0.25"/>
    <row r="113" spans="1:3" ht="18.75" customHeight="1" x14ac:dyDescent="0.25"/>
    <row r="114" spans="1:3" ht="18.75" hidden="1" customHeight="1" x14ac:dyDescent="0.25"/>
    <row r="115" spans="1:3" ht="18.75" hidden="1" customHeight="1" x14ac:dyDescent="0.25">
      <c r="B115" s="12" t="s">
        <v>92</v>
      </c>
      <c r="C115" s="12" t="s">
        <v>96</v>
      </c>
    </row>
    <row r="116" spans="1:3" ht="18.75" hidden="1" customHeight="1" x14ac:dyDescent="0.25">
      <c r="A116" s="12" t="s">
        <v>91</v>
      </c>
      <c r="B116" s="25">
        <f>C116*(1+B78)</f>
        <v>296.57821076351598</v>
      </c>
      <c r="C116" s="30">
        <f>'Deltid juni 2023'!B110</f>
        <v>281.09014383803998</v>
      </c>
    </row>
    <row r="117" spans="1:3" ht="18.75" hidden="1" customHeight="1" x14ac:dyDescent="0.25"/>
    <row r="118" spans="1:3" ht="18.75" hidden="1" customHeight="1" x14ac:dyDescent="0.25"/>
    <row r="119" spans="1:3" ht="18.75" customHeight="1" x14ac:dyDescent="0.25"/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Deltid juni 2024</vt:lpstr>
      <vt:lpstr>Deltid juni 2023</vt:lpstr>
      <vt:lpstr>Løntabel juni 2024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2024-09-20T08:34:29Z</dcterms:modified>
</cp:coreProperties>
</file>